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8325" windowHeight="74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O4" i="1"/>
  <c r="O5"/>
  <c r="O6"/>
  <c r="O7"/>
  <c r="O8"/>
  <c r="O9"/>
  <c r="O3"/>
  <c r="N5"/>
  <c r="N6" s="1"/>
  <c r="N7" s="1"/>
  <c r="N8" s="1"/>
  <c r="N9" s="1"/>
  <c r="N4"/>
  <c r="M5"/>
  <c r="M6"/>
  <c r="M7" s="1"/>
  <c r="M8" s="1"/>
  <c r="M9" s="1"/>
  <c r="M4"/>
  <c r="L11"/>
  <c r="L5"/>
  <c r="L6"/>
  <c r="L7"/>
  <c r="L8"/>
  <c r="L9"/>
  <c r="L4"/>
  <c r="K11"/>
  <c r="K5"/>
  <c r="K6"/>
  <c r="K7"/>
  <c r="K8"/>
  <c r="K9"/>
  <c r="K4"/>
  <c r="I12"/>
  <c r="J11"/>
  <c r="J5"/>
  <c r="J6"/>
  <c r="J7"/>
  <c r="J8"/>
  <c r="J9"/>
  <c r="J4"/>
  <c r="I11"/>
  <c r="I5"/>
  <c r="I6"/>
  <c r="I7"/>
  <c r="I8"/>
  <c r="I9"/>
  <c r="I4"/>
  <c r="F11"/>
  <c r="H13"/>
  <c r="H11"/>
  <c r="H5"/>
  <c r="H6"/>
  <c r="H7"/>
  <c r="H8"/>
  <c r="H9"/>
  <c r="H4"/>
  <c r="G11"/>
  <c r="G5"/>
  <c r="G6"/>
  <c r="G7"/>
  <c r="G8"/>
  <c r="G9"/>
  <c r="G4"/>
  <c r="E11"/>
  <c r="E6"/>
  <c r="E7" s="1"/>
  <c r="E8" s="1"/>
  <c r="E9" s="1"/>
  <c r="E10" s="1"/>
  <c r="E5"/>
  <c r="D5"/>
  <c r="D6"/>
  <c r="D7"/>
  <c r="D8"/>
  <c r="D9"/>
  <c r="D4"/>
  <c r="C14"/>
  <c r="C5"/>
  <c r="C6"/>
  <c r="C7"/>
  <c r="C8"/>
  <c r="C9"/>
  <c r="C4"/>
  <c r="B20"/>
  <c r="B15"/>
  <c r="B13"/>
  <c r="B11"/>
  <c r="C11" l="1"/>
</calcChain>
</file>

<file path=xl/sharedStrings.xml><?xml version="1.0" encoding="utf-8"?>
<sst xmlns="http://schemas.openxmlformats.org/spreadsheetml/2006/main" count="38" uniqueCount="38">
  <si>
    <t>P.N</t>
  </si>
  <si>
    <t>A</t>
  </si>
  <si>
    <t>Ac</t>
  </si>
  <si>
    <t>G</t>
  </si>
  <si>
    <t>L</t>
  </si>
  <si>
    <t>DX</t>
  </si>
  <si>
    <t>DY</t>
  </si>
  <si>
    <t>Cx</t>
  </si>
  <si>
    <t>CY</t>
  </si>
  <si>
    <t>DXC</t>
  </si>
  <si>
    <t>DYC</t>
  </si>
  <si>
    <t>X</t>
  </si>
  <si>
    <t>Y</t>
  </si>
  <si>
    <t>DEF</t>
  </si>
  <si>
    <t>شماره نقاط</t>
  </si>
  <si>
    <t>زاویه</t>
  </si>
  <si>
    <t>زاویه صحیح</t>
  </si>
  <si>
    <t>زاویه انحراف</t>
  </si>
  <si>
    <t>ژیزمان</t>
  </si>
  <si>
    <t>طول</t>
  </si>
  <si>
    <t>دلتا ایکس</t>
  </si>
  <si>
    <t>دلتا ایگرگ</t>
  </si>
  <si>
    <t>تصحیح X</t>
  </si>
  <si>
    <t>تصحیحY</t>
  </si>
  <si>
    <t>دلتا ایکس تصحیح شده</t>
  </si>
  <si>
    <t xml:space="preserve">دلتا ایگرگ تصحیح شده </t>
  </si>
  <si>
    <t>ایکس</t>
  </si>
  <si>
    <t>ایگرگ</t>
  </si>
  <si>
    <t xml:space="preserve">جمع </t>
  </si>
  <si>
    <t>Ealpha =</t>
  </si>
  <si>
    <t>Emax =</t>
  </si>
  <si>
    <t>M=1</t>
  </si>
  <si>
    <t>Calpha=</t>
  </si>
  <si>
    <t>Dalpha =0.0040</t>
  </si>
  <si>
    <t>تـکرار مشاهدات</t>
  </si>
  <si>
    <t>دقت زاویه ای دوربین</t>
  </si>
  <si>
    <t>خطای بست طولی</t>
  </si>
  <si>
    <t>X,Y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</si>
</sst>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4"/>
      <color theme="1"/>
      <name val="Arial"/>
      <family val="2"/>
      <charset val="178"/>
    </font>
    <font>
      <sz val="14"/>
      <name val="Arial"/>
      <family val="2"/>
      <charset val="178"/>
    </font>
    <font>
      <sz val="12"/>
      <color theme="1"/>
      <name val="Arial"/>
      <family val="2"/>
      <charset val="17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2" borderId="1" xfId="0" applyFill="1" applyBorder="1"/>
    <xf numFmtId="165" fontId="0" fillId="2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1" xfId="0" applyFill="1" applyBorder="1"/>
    <xf numFmtId="0" fontId="0" fillId="7" borderId="1" xfId="0" applyFill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0" fillId="0" borderId="1" xfId="0" applyBorder="1"/>
    <xf numFmtId="0" fontId="0" fillId="3" borderId="0" xfId="0" applyFill="1"/>
    <xf numFmtId="164" fontId="0" fillId="3" borderId="1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20120555954031574"/>
          <c:y val="5.910682797133187E-2"/>
          <c:w val="0.74604978226015239"/>
          <c:h val="0.86729042788011457"/>
        </c:manualLayout>
      </c:layout>
      <c:scatterChart>
        <c:scatterStyle val="lineMarker"/>
        <c:ser>
          <c:idx val="0"/>
          <c:order val="0"/>
          <c:spPr>
            <a:ln>
              <a:solidFill>
                <a:srgbClr val="FF0000"/>
              </a:solidFill>
            </a:ln>
          </c:spPr>
          <c:xVal>
            <c:numRef>
              <c:f>Sheet1!$M$3:$M$9</c:f>
              <c:numCache>
                <c:formatCode>0.000</c:formatCode>
                <c:ptCount val="7"/>
                <c:pt idx="0" formatCode="General">
                  <c:v>1000</c:v>
                </c:pt>
                <c:pt idx="1">
                  <c:v>1164.3439532590237</c:v>
                </c:pt>
                <c:pt idx="2">
                  <c:v>1373.1380529748822</c:v>
                </c:pt>
                <c:pt idx="3">
                  <c:v>1525.5813919737184</c:v>
                </c:pt>
                <c:pt idx="4">
                  <c:v>1639.3777270787743</c:v>
                </c:pt>
                <c:pt idx="5">
                  <c:v>1327.9364751787305</c:v>
                </c:pt>
                <c:pt idx="6">
                  <c:v>1000.0000000000002</c:v>
                </c:pt>
              </c:numCache>
            </c:numRef>
          </c:xVal>
          <c:yVal>
            <c:numRef>
              <c:f>Sheet1!$N$3:$N$9</c:f>
              <c:numCache>
                <c:formatCode>0.000</c:formatCode>
                <c:ptCount val="7"/>
                <c:pt idx="0" formatCode="General">
                  <c:v>2000</c:v>
                </c:pt>
                <c:pt idx="1">
                  <c:v>2167.2606897106043</c:v>
                </c:pt>
                <c:pt idx="2">
                  <c:v>2100.5486022202335</c:v>
                </c:pt>
                <c:pt idx="3">
                  <c:v>2252.9027142973659</c:v>
                </c:pt>
                <c:pt idx="4">
                  <c:v>1989.6126747994645</c:v>
                </c:pt>
                <c:pt idx="5">
                  <c:v>1811.382575191288</c:v>
                </c:pt>
                <c:pt idx="6">
                  <c:v>2000</c:v>
                </c:pt>
              </c:numCache>
            </c:numRef>
          </c:yVal>
        </c:ser>
        <c:axId val="73175040"/>
        <c:axId val="73140480"/>
      </c:scatterChart>
      <c:valAx>
        <c:axId val="73175040"/>
        <c:scaling>
          <c:orientation val="minMax"/>
          <c:max val="1700"/>
          <c:min val="900"/>
        </c:scaling>
        <c:axPos val="b"/>
        <c:majorGridlines/>
        <c:numFmt formatCode="General" sourceLinked="1"/>
        <c:tickLblPos val="nextTo"/>
        <c:crossAx val="73140480"/>
        <c:crosses val="autoZero"/>
        <c:crossBetween val="midCat"/>
      </c:valAx>
      <c:valAx>
        <c:axId val="73140480"/>
        <c:scaling>
          <c:orientation val="minMax"/>
          <c:max val="2300"/>
          <c:min val="1750"/>
        </c:scaling>
        <c:axPos val="l"/>
        <c:majorGridlines/>
        <c:numFmt formatCode="General" sourceLinked="1"/>
        <c:tickLblPos val="nextTo"/>
        <c:crossAx val="73175040"/>
        <c:crosses val="autoZero"/>
        <c:crossBetween val="midCat"/>
      </c:valAx>
    </c:plotArea>
    <c:legend>
      <c:legendPos val="l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700257</xdr:colOff>
      <xdr:row>16</xdr:row>
      <xdr:rowOff>46683</xdr:rowOff>
    </xdr:from>
    <xdr:to>
      <xdr:col>9</xdr:col>
      <xdr:colOff>418648</xdr:colOff>
      <xdr:row>31</xdr:row>
      <xdr:rowOff>129509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"/>
  <sheetViews>
    <sheetView tabSelected="1" zoomScale="55" zoomScaleNormal="55" workbookViewId="0">
      <selection activeCell="O3" sqref="O3:O9"/>
    </sheetView>
  </sheetViews>
  <sheetFormatPr defaultRowHeight="18"/>
  <cols>
    <col min="1" max="1" width="13.1796875" bestFit="1" customWidth="1"/>
    <col min="2" max="2" width="13" customWidth="1"/>
    <col min="3" max="3" width="8" customWidth="1"/>
    <col min="4" max="4" width="8.54296875" customWidth="1"/>
    <col min="5" max="5" width="8.26953125" bestFit="1" customWidth="1"/>
    <col min="6" max="6" width="7.81640625" bestFit="1" customWidth="1"/>
    <col min="7" max="7" width="16.36328125" bestFit="1" customWidth="1"/>
    <col min="8" max="8" width="7.81640625" bestFit="1" customWidth="1"/>
    <col min="9" max="9" width="12.36328125" bestFit="1" customWidth="1"/>
    <col min="10" max="10" width="6.08984375" bestFit="1" customWidth="1"/>
    <col min="11" max="11" width="13.26953125" bestFit="1" customWidth="1"/>
    <col min="12" max="12" width="14.453125" bestFit="1" customWidth="1"/>
    <col min="15" max="15" width="32.6328125" bestFit="1" customWidth="1"/>
  </cols>
  <sheetData>
    <row r="1" spans="1:15">
      <c r="A1" s="6" t="s">
        <v>14</v>
      </c>
      <c r="B1" s="6" t="s">
        <v>15</v>
      </c>
      <c r="C1" s="6" t="s">
        <v>16</v>
      </c>
      <c r="D1" s="6" t="s">
        <v>17</v>
      </c>
      <c r="E1" s="6" t="s">
        <v>18</v>
      </c>
      <c r="F1" s="6" t="s">
        <v>19</v>
      </c>
      <c r="G1" s="6" t="s">
        <v>20</v>
      </c>
      <c r="H1" s="6" t="s">
        <v>21</v>
      </c>
      <c r="I1" s="6" t="s">
        <v>22</v>
      </c>
      <c r="J1" s="6" t="s">
        <v>23</v>
      </c>
      <c r="K1" s="6" t="s">
        <v>24</v>
      </c>
      <c r="L1" s="6" t="s">
        <v>25</v>
      </c>
      <c r="M1" s="6" t="s">
        <v>26</v>
      </c>
      <c r="N1" s="6" t="s">
        <v>27</v>
      </c>
    </row>
    <row r="2" spans="1:15">
      <c r="A2" s="2" t="s">
        <v>0</v>
      </c>
      <c r="B2" s="2" t="s">
        <v>1</v>
      </c>
      <c r="C2" s="2" t="s">
        <v>2</v>
      </c>
      <c r="D2" s="2" t="s">
        <v>13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19" t="s">
        <v>37</v>
      </c>
    </row>
    <row r="3" spans="1:15">
      <c r="A3" s="4">
        <v>1</v>
      </c>
      <c r="B3" s="3"/>
      <c r="C3" s="1"/>
      <c r="D3" s="1"/>
      <c r="E3" s="1"/>
      <c r="F3" s="3"/>
      <c r="G3" s="1"/>
      <c r="H3" s="1"/>
      <c r="I3" s="1"/>
      <c r="J3" s="1"/>
      <c r="K3" s="1"/>
      <c r="L3" s="1"/>
      <c r="M3" s="5">
        <v>1000</v>
      </c>
      <c r="N3" s="5">
        <v>2000</v>
      </c>
      <c r="O3" s="14" t="str">
        <f>CONCATENATE(M3,",",N3)</f>
        <v>1000,2000</v>
      </c>
    </row>
    <row r="4" spans="1:15">
      <c r="A4" s="4">
        <v>2</v>
      </c>
      <c r="B4" s="3">
        <v>270.24110000000002</v>
      </c>
      <c r="C4" s="11">
        <f>B4+$B$20</f>
        <v>270.2448333333333</v>
      </c>
      <c r="D4" s="1">
        <f>C4-200</f>
        <v>70.244833333333304</v>
      </c>
      <c r="E4" s="2">
        <v>49.443199999999997</v>
      </c>
      <c r="F4" s="3">
        <v>234.495</v>
      </c>
      <c r="G4" s="12">
        <f>F4*SIN(E4*PI()/200)</f>
        <v>164.3564484782128</v>
      </c>
      <c r="H4" s="12">
        <f>F4*COS(E4*PI()/200)</f>
        <v>167.25687689487862</v>
      </c>
      <c r="I4" s="1">
        <f>-$G$11*F4/$F$11</f>
        <v>-1.2495219189163145E-2</v>
      </c>
      <c r="J4" s="1">
        <f>-$H$11*F4/$F$11</f>
        <v>3.8128157258089765E-3</v>
      </c>
      <c r="K4" s="18">
        <f>G4+I4</f>
        <v>164.34395325902364</v>
      </c>
      <c r="L4" s="18">
        <f>H4+J4</f>
        <v>167.26068971060442</v>
      </c>
      <c r="M4" s="18">
        <f>M3+K4</f>
        <v>1164.3439532590237</v>
      </c>
      <c r="N4" s="18">
        <f>N3+L4</f>
        <v>2167.2606897106043</v>
      </c>
      <c r="O4" s="14" t="str">
        <f t="shared" ref="O4:O9" si="0">CONCATENATE(M4,",",N4)</f>
        <v>1164.34395325902,2167.2606897106</v>
      </c>
    </row>
    <row r="5" spans="1:15">
      <c r="A5" s="4">
        <v>3</v>
      </c>
      <c r="B5" s="3">
        <v>130.33000000000001</v>
      </c>
      <c r="C5" s="11">
        <f t="shared" ref="C5:C9" si="1">B5+$B$20</f>
        <v>130.33373333333333</v>
      </c>
      <c r="D5" s="1">
        <f t="shared" ref="D5:D9" si="2">C5-200</f>
        <v>-69.666266666666672</v>
      </c>
      <c r="E5" s="11">
        <f>E4+D4</f>
        <v>119.68803333333329</v>
      </c>
      <c r="F5" s="3">
        <v>219.20500000000001</v>
      </c>
      <c r="G5" s="12">
        <f t="shared" ref="G5:G9" si="3">F5*SIN(E5*PI()/200)</f>
        <v>208.80578019741398</v>
      </c>
      <c r="H5" s="12">
        <f t="shared" ref="H5:H9" si="4">F5*COS(E5*PI()/200)</f>
        <v>-66.715651695454866</v>
      </c>
      <c r="I5" s="1">
        <f t="shared" ref="I5:I9" si="5">-$G$11*F5/$F$11</f>
        <v>-1.1680481555515074E-2</v>
      </c>
      <c r="J5" s="1">
        <f t="shared" ref="J5:J9" si="6">-$H$11*F5/$F$11</f>
        <v>3.5642050840144E-3</v>
      </c>
      <c r="K5" s="18">
        <f t="shared" ref="K5:K9" si="7">G5+I5</f>
        <v>208.79409971585847</v>
      </c>
      <c r="L5" s="18">
        <f t="shared" ref="L5:L9" si="8">H5+J5</f>
        <v>-66.712087490370848</v>
      </c>
      <c r="M5" s="18">
        <f t="shared" ref="M5:M9" si="9">M4+K5</f>
        <v>1373.1380529748822</v>
      </c>
      <c r="N5" s="18">
        <f t="shared" ref="N5:N9" si="10">N4+L5</f>
        <v>2100.5486022202335</v>
      </c>
      <c r="O5" s="14" t="str">
        <f t="shared" si="0"/>
        <v>1373.13805297488,2100.54860222023</v>
      </c>
    </row>
    <row r="6" spans="1:15">
      <c r="A6" s="4">
        <v>4</v>
      </c>
      <c r="B6" s="3">
        <v>324.00020000000001</v>
      </c>
      <c r="C6" s="11">
        <f t="shared" si="1"/>
        <v>324.00393333333329</v>
      </c>
      <c r="D6" s="1">
        <f t="shared" si="2"/>
        <v>124.00393333333329</v>
      </c>
      <c r="E6" s="11">
        <f t="shared" ref="E6:E10" si="11">E5+D5</f>
        <v>50.021766666666622</v>
      </c>
      <c r="F6" s="3">
        <v>215.53</v>
      </c>
      <c r="G6" s="12">
        <f t="shared" si="3"/>
        <v>152.45482365561702</v>
      </c>
      <c r="H6" s="12">
        <f t="shared" si="4"/>
        <v>152.35060762640467</v>
      </c>
      <c r="I6" s="1">
        <f t="shared" si="5"/>
        <v>-1.1484656780913592E-2</v>
      </c>
      <c r="J6" s="1">
        <f t="shared" si="6"/>
        <v>3.5044507276641664E-3</v>
      </c>
      <c r="K6" s="18">
        <f t="shared" si="7"/>
        <v>152.44333899883611</v>
      </c>
      <c r="L6" s="18">
        <f t="shared" si="8"/>
        <v>152.35411207713233</v>
      </c>
      <c r="M6" s="18">
        <f t="shared" si="9"/>
        <v>1525.5813919737184</v>
      </c>
      <c r="N6" s="18">
        <f t="shared" si="10"/>
        <v>2252.9027142973659</v>
      </c>
      <c r="O6" s="14" t="str">
        <f t="shared" si="0"/>
        <v>1525.58139197372,2252.90271429737</v>
      </c>
    </row>
    <row r="7" spans="1:15">
      <c r="A7" s="4">
        <v>5</v>
      </c>
      <c r="B7" s="3">
        <v>292.8775</v>
      </c>
      <c r="C7" s="11">
        <f t="shared" si="1"/>
        <v>292.88123333333328</v>
      </c>
      <c r="D7" s="1">
        <f t="shared" si="2"/>
        <v>92.881233333333284</v>
      </c>
      <c r="E7" s="11">
        <f t="shared" si="11"/>
        <v>174.02569999999992</v>
      </c>
      <c r="F7" s="3">
        <v>286.83999999999997</v>
      </c>
      <c r="G7" s="12">
        <f t="shared" si="3"/>
        <v>113.81161956174894</v>
      </c>
      <c r="H7" s="12">
        <f t="shared" si="4"/>
        <v>-263.29470342703763</v>
      </c>
      <c r="I7" s="1">
        <f t="shared" si="5"/>
        <v>-1.5284456692976636E-2</v>
      </c>
      <c r="J7" s="1">
        <f t="shared" si="6"/>
        <v>4.6639291361907365E-3</v>
      </c>
      <c r="K7" s="18">
        <f t="shared" si="7"/>
        <v>113.79633510505596</v>
      </c>
      <c r="L7" s="18">
        <f t="shared" si="8"/>
        <v>-263.29003949790143</v>
      </c>
      <c r="M7" s="18">
        <f t="shared" si="9"/>
        <v>1639.3777270787743</v>
      </c>
      <c r="N7" s="18">
        <f t="shared" si="10"/>
        <v>1989.6126747994645</v>
      </c>
      <c r="O7" s="14" t="str">
        <f t="shared" si="0"/>
        <v>1639.37772707877,1989.61267479946</v>
      </c>
    </row>
    <row r="8" spans="1:15">
      <c r="A8" s="4">
        <v>6</v>
      </c>
      <c r="B8" s="3">
        <v>266.31900000000002</v>
      </c>
      <c r="C8" s="11">
        <f t="shared" si="1"/>
        <v>266.3227333333333</v>
      </c>
      <c r="D8" s="1">
        <f t="shared" si="2"/>
        <v>66.322733333333304</v>
      </c>
      <c r="E8" s="11">
        <f t="shared" si="11"/>
        <v>266.9069333333332</v>
      </c>
      <c r="F8" s="3">
        <v>358.82</v>
      </c>
      <c r="G8" s="12">
        <f t="shared" si="3"/>
        <v>-311.42213194205141</v>
      </c>
      <c r="H8" s="12">
        <f t="shared" si="4"/>
        <v>-178.2359339097128</v>
      </c>
      <c r="I8" s="1">
        <f t="shared" si="5"/>
        <v>-1.9119957992518047E-2</v>
      </c>
      <c r="J8" s="1">
        <f t="shared" si="6"/>
        <v>5.8343015362151722E-3</v>
      </c>
      <c r="K8" s="18">
        <f t="shared" si="7"/>
        <v>-311.44125190004394</v>
      </c>
      <c r="L8" s="18">
        <f t="shared" si="8"/>
        <v>-178.23009960817657</v>
      </c>
      <c r="M8" s="18">
        <f t="shared" si="9"/>
        <v>1327.9364751787305</v>
      </c>
      <c r="N8" s="18">
        <f t="shared" si="10"/>
        <v>1811.382575191288</v>
      </c>
      <c r="O8" s="14" t="str">
        <f t="shared" si="0"/>
        <v>1327.93647517873,1811.38257519129</v>
      </c>
    </row>
    <row r="9" spans="1:15">
      <c r="A9" s="4">
        <v>1</v>
      </c>
      <c r="B9" s="3">
        <v>316.20979999999997</v>
      </c>
      <c r="C9" s="11">
        <f t="shared" si="1"/>
        <v>316.21353333333326</v>
      </c>
      <c r="D9" s="1">
        <f t="shared" si="2"/>
        <v>116.21353333333326</v>
      </c>
      <c r="E9" s="11">
        <f t="shared" si="11"/>
        <v>333.2296666666665</v>
      </c>
      <c r="F9" s="3">
        <v>378.29</v>
      </c>
      <c r="G9" s="12">
        <f t="shared" si="3"/>
        <v>-327.91631774907472</v>
      </c>
      <c r="H9" s="12">
        <f t="shared" si="4"/>
        <v>188.6112739310349</v>
      </c>
      <c r="I9" s="1">
        <f t="shared" si="5"/>
        <v>-2.0157429655508759E-2</v>
      </c>
      <c r="J9" s="1">
        <f t="shared" si="6"/>
        <v>6.1508776772053889E-3</v>
      </c>
      <c r="K9" s="18">
        <f t="shared" si="7"/>
        <v>-327.93647517873023</v>
      </c>
      <c r="L9" s="18">
        <f t="shared" si="8"/>
        <v>188.61742480871212</v>
      </c>
      <c r="M9" s="16">
        <f t="shared" si="9"/>
        <v>1000.0000000000002</v>
      </c>
      <c r="N9" s="16">
        <f t="shared" si="10"/>
        <v>2000</v>
      </c>
      <c r="O9" s="14" t="str">
        <f t="shared" si="0"/>
        <v>1000,2000</v>
      </c>
    </row>
    <row r="10" spans="1:15">
      <c r="E10" s="2">
        <f t="shared" si="11"/>
        <v>449.44319999999976</v>
      </c>
    </row>
    <row r="11" spans="1:15">
      <c r="A11" s="1" t="s">
        <v>28</v>
      </c>
      <c r="B11" s="8">
        <f>SUM(B4:B9)</f>
        <v>1599.9776000000002</v>
      </c>
      <c r="C11" s="11">
        <f>SUM(C4:C9)</f>
        <v>1599.9999999999998</v>
      </c>
      <c r="E11" s="3" t="str">
        <f>IF(E10-E4=400,"ok","error")</f>
        <v>ok</v>
      </c>
      <c r="F11" s="15">
        <f>SUM(F4:F9)</f>
        <v>1693.1799999999998</v>
      </c>
      <c r="G11" s="13">
        <f>SUM(G4:G9)</f>
        <v>9.0222201866595242E-2</v>
      </c>
      <c r="H11" s="13">
        <f>SUM(H4:H9)</f>
        <v>-2.7530579887098838E-2</v>
      </c>
      <c r="I11" s="16">
        <f>SUM(I4:I9)</f>
        <v>-9.0222201866595256E-2</v>
      </c>
      <c r="J11" s="3">
        <f>SUM(J4:J9)</f>
        <v>2.7530579887098838E-2</v>
      </c>
      <c r="K11" s="16">
        <f>SUM(K4:K9)</f>
        <v>0</v>
      </c>
      <c r="L11" s="16">
        <f>SUM(L4:L9)</f>
        <v>0</v>
      </c>
    </row>
    <row r="12" spans="1:15">
      <c r="I12" s="17" t="str">
        <f>IF((ABS(G11)-ABS(I11))&lt;0.001,"ok","error")</f>
        <v>ok</v>
      </c>
    </row>
    <row r="13" spans="1:15">
      <c r="A13" s="7" t="s">
        <v>29</v>
      </c>
      <c r="B13" s="9">
        <f>B11-(COUNT(B4:B9)+2)*200</f>
        <v>-2.2399999999834108E-2</v>
      </c>
      <c r="G13" s="10" t="s">
        <v>36</v>
      </c>
      <c r="H13" s="7">
        <f>SQRT(G11^2+H11^2)</f>
        <v>9.4329096988026939E-2</v>
      </c>
    </row>
    <row r="14" spans="1:15">
      <c r="C14" s="3" t="str">
        <f>IF(ABS(B15)&gt;=ABS(B13),"ok","error")</f>
        <v>ok</v>
      </c>
    </row>
    <row r="15" spans="1:15">
      <c r="A15" s="7" t="s">
        <v>30</v>
      </c>
      <c r="B15" s="9">
        <f>2.5*0.004*SQRT(COUNT(B4:B9)/1)</f>
        <v>2.4494897427831779E-2</v>
      </c>
    </row>
    <row r="17" spans="1:2">
      <c r="A17" s="10" t="s">
        <v>31</v>
      </c>
      <c r="B17" s="2" t="s">
        <v>34</v>
      </c>
    </row>
    <row r="18" spans="1:2">
      <c r="A18" s="10" t="s">
        <v>33</v>
      </c>
      <c r="B18" s="2" t="s">
        <v>35</v>
      </c>
    </row>
    <row r="20" spans="1:2">
      <c r="A20" s="7" t="s">
        <v>32</v>
      </c>
      <c r="B20" s="9">
        <f>-B13/COUNT(B4:B9)</f>
        <v>3.7333333333056848E-3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</dc:creator>
  <cp:lastModifiedBy>mehdi</cp:lastModifiedBy>
  <dcterms:created xsi:type="dcterms:W3CDTF">2021-04-24T03:27:09Z</dcterms:created>
  <dcterms:modified xsi:type="dcterms:W3CDTF">2021-05-05T05:57:19Z</dcterms:modified>
</cp:coreProperties>
</file>