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8325" windowHeight="7485"/>
  </bookViews>
  <sheets>
    <sheet name="Sheet1" sheetId="1" r:id="rId1"/>
    <sheet name="Sheet2" sheetId="2" r:id="rId2"/>
    <sheet name="Sheet3" sheetId="3" r:id="rId3"/>
  </sheets>
  <definedNames>
    <definedName name="A">Sheet1!$B$3:$B$9</definedName>
    <definedName name="Ac">Sheet1!$C$3:$C$9</definedName>
    <definedName name="Cx">Sheet1!$I$3:$I$9</definedName>
    <definedName name="CY">Sheet1!$J$3:$J$9</definedName>
    <definedName name="DEF">Sheet1!$D$3:$D$9</definedName>
    <definedName name="DX">Sheet1!$G$3:$G$9</definedName>
    <definedName name="DXC">Sheet1!$K$3:$K$9</definedName>
    <definedName name="DY">Sheet1!$H$3:$H$9</definedName>
    <definedName name="DYC">Sheet1!$L$3:$L$9</definedName>
    <definedName name="G">Sheet1!$E$3:$E$9</definedName>
    <definedName name="L">Sheet1!$F$3:$F$9</definedName>
    <definedName name="X">Sheet1!$M$3:$M$9</definedName>
    <definedName name="Y">Sheet1!$N$3:$N$9</definedName>
  </definedNames>
  <calcPr calcId="125725"/>
  <fileRecoveryPr repairLoad="1"/>
</workbook>
</file>

<file path=xl/calcChain.xml><?xml version="1.0" encoding="utf-8"?>
<calcChain xmlns="http://schemas.openxmlformats.org/spreadsheetml/2006/main">
  <c r="I18" i="1"/>
  <c r="G18"/>
  <c r="D14"/>
  <c r="F11"/>
  <c r="G16" s="1"/>
  <c r="O3"/>
  <c r="H4"/>
  <c r="G4"/>
  <c r="D5"/>
  <c r="D6"/>
  <c r="D7"/>
  <c r="D8"/>
  <c r="D9"/>
  <c r="D4"/>
  <c r="E5" s="1"/>
  <c r="C5"/>
  <c r="C6"/>
  <c r="C7"/>
  <c r="C8"/>
  <c r="C9"/>
  <c r="C4"/>
  <c r="B20"/>
  <c r="B15"/>
  <c r="B13"/>
  <c r="B11"/>
  <c r="H5" l="1"/>
  <c r="G5"/>
  <c r="E6"/>
  <c r="C11"/>
  <c r="E7" l="1"/>
  <c r="H6"/>
  <c r="G6"/>
  <c r="E8" l="1"/>
  <c r="H7"/>
  <c r="G7"/>
  <c r="E9" l="1"/>
  <c r="H8"/>
  <c r="G8"/>
  <c r="E10" l="1"/>
  <c r="H9"/>
  <c r="J7" s="1"/>
  <c r="L7" s="1"/>
  <c r="G9"/>
  <c r="I6"/>
  <c r="K6" s="1"/>
  <c r="I9"/>
  <c r="J8" l="1"/>
  <c r="L8" s="1"/>
  <c r="K9"/>
  <c r="I4"/>
  <c r="I5"/>
  <c r="K5" s="1"/>
  <c r="I7"/>
  <c r="K7" s="1"/>
  <c r="H11"/>
  <c r="J4"/>
  <c r="J6"/>
  <c r="L6" s="1"/>
  <c r="J9"/>
  <c r="L9" s="1"/>
  <c r="J5"/>
  <c r="L5" s="1"/>
  <c r="I8"/>
  <c r="K8" s="1"/>
  <c r="G11"/>
  <c r="G14" s="1"/>
  <c r="I15" l="1"/>
  <c r="J11"/>
  <c r="L4"/>
  <c r="I11"/>
  <c r="K4"/>
  <c r="M4" l="1"/>
  <c r="K11"/>
  <c r="L11"/>
  <c r="N4"/>
  <c r="N5" s="1"/>
  <c r="N6" s="1"/>
  <c r="N7" s="1"/>
  <c r="N8" s="1"/>
  <c r="N9" s="1"/>
  <c r="M5" l="1"/>
  <c r="O4"/>
  <c r="M6" l="1"/>
  <c r="O5"/>
  <c r="M7" l="1"/>
  <c r="O6"/>
  <c r="M8" l="1"/>
  <c r="O7"/>
  <c r="M9" l="1"/>
  <c r="O9" s="1"/>
  <c r="O8"/>
</calcChain>
</file>

<file path=xl/sharedStrings.xml><?xml version="1.0" encoding="utf-8"?>
<sst xmlns="http://schemas.openxmlformats.org/spreadsheetml/2006/main" count="47" uniqueCount="47">
  <si>
    <t>P.N</t>
  </si>
  <si>
    <t>A</t>
  </si>
  <si>
    <t>Ac</t>
  </si>
  <si>
    <t>G</t>
  </si>
  <si>
    <t>L</t>
  </si>
  <si>
    <t>DX</t>
  </si>
  <si>
    <t>DY</t>
  </si>
  <si>
    <t>Cx</t>
  </si>
  <si>
    <t>CY</t>
  </si>
  <si>
    <t>DXC</t>
  </si>
  <si>
    <t>DYC</t>
  </si>
  <si>
    <t>X</t>
  </si>
  <si>
    <t>Y</t>
  </si>
  <si>
    <t>DEF</t>
  </si>
  <si>
    <t>شماره نقاط</t>
  </si>
  <si>
    <t>زاویه</t>
  </si>
  <si>
    <t>زاویه صحیح</t>
  </si>
  <si>
    <t>زاویه انحراف</t>
  </si>
  <si>
    <t>ژیزمان</t>
  </si>
  <si>
    <t>طول</t>
  </si>
  <si>
    <t>دلتا ایکس</t>
  </si>
  <si>
    <t>دلتا ایگرگ</t>
  </si>
  <si>
    <t>تصحیح X</t>
  </si>
  <si>
    <t>تصحیحY</t>
  </si>
  <si>
    <t>دلتا ایکس تصحیح شده</t>
  </si>
  <si>
    <t xml:space="preserve">دلتا ایگرگ تصحیح شده </t>
  </si>
  <si>
    <t>ایکس</t>
  </si>
  <si>
    <t>ایگرگ</t>
  </si>
  <si>
    <t xml:space="preserve">جمع </t>
  </si>
  <si>
    <t>Ealpha =</t>
  </si>
  <si>
    <t>Emax =</t>
  </si>
  <si>
    <t>Calpha=</t>
  </si>
  <si>
    <t>X,Y</t>
  </si>
  <si>
    <t xml:space="preserve">خطای بست زاویه ای </t>
  </si>
  <si>
    <t>خطای مجاز زاویه</t>
  </si>
  <si>
    <t>مقدار تصحیح زاویه</t>
  </si>
  <si>
    <t>تعداد کوپل زاویه</t>
  </si>
  <si>
    <t xml:space="preserve">دقت زاویه ای </t>
  </si>
  <si>
    <t>ex,y</t>
  </si>
  <si>
    <t>Em</t>
  </si>
  <si>
    <t>Dalpha =</t>
  </si>
  <si>
    <t>M=</t>
  </si>
  <si>
    <t>خطای مجاز بست طول</t>
  </si>
  <si>
    <t>خطای بست طول</t>
  </si>
  <si>
    <t xml:space="preserve">دقت پیمایش </t>
  </si>
  <si>
    <t>تلفیق ستون X  و Y برای ترسیم در اتوکد</t>
  </si>
  <si>
    <t>er =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</si>
</sst>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4"/>
      <color theme="1"/>
      <name val="Arial"/>
      <family val="2"/>
      <charset val="178"/>
    </font>
    <font>
      <sz val="14"/>
      <name val="Arial"/>
      <family val="2"/>
      <charset val="178"/>
    </font>
    <font>
      <sz val="12"/>
      <color theme="1"/>
      <name val="Arial"/>
      <family val="2"/>
      <charset val="17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2" borderId="1" xfId="0" applyFill="1" applyBorder="1"/>
    <xf numFmtId="165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6931112432127607E-2"/>
          <c:y val="5.1546012368905519E-2"/>
          <c:w val="0.89283020014875458"/>
          <c:h val="0.88426634484121436"/>
        </c:manualLayout>
      </c:layout>
      <c:scatterChart>
        <c:scatterStyle val="lineMarker"/>
        <c:varyColors val="1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triangle"/>
            <c:size val="10"/>
            <c:spPr>
              <a:solidFill>
                <a:srgbClr val="00B050"/>
              </a:solidFill>
            </c:spPr>
          </c:marker>
          <c:xVal>
            <c:numRef>
              <c:f>Sheet1!$M$3:$M$9</c:f>
              <c:numCache>
                <c:formatCode>General</c:formatCode>
                <c:ptCount val="7"/>
                <c:pt idx="0">
                  <c:v>1000</c:v>
                </c:pt>
                <c:pt idx="1">
                  <c:v>1164.3439532590237</c:v>
                </c:pt>
                <c:pt idx="2">
                  <c:v>1373.1380529748822</c:v>
                </c:pt>
                <c:pt idx="3">
                  <c:v>1525.5813919737184</c:v>
                </c:pt>
                <c:pt idx="4">
                  <c:v>1639.3777270787743</c:v>
                </c:pt>
                <c:pt idx="5">
                  <c:v>1327.9364751787305</c:v>
                </c:pt>
                <c:pt idx="6">
                  <c:v>1000.0000000000002</c:v>
                </c:pt>
              </c:numCache>
            </c:numRef>
          </c:xVal>
          <c:yVal>
            <c:numRef>
              <c:f>Sheet1!$N$3:$N$9</c:f>
              <c:numCache>
                <c:formatCode>General</c:formatCode>
                <c:ptCount val="7"/>
                <c:pt idx="0">
                  <c:v>2000</c:v>
                </c:pt>
                <c:pt idx="1">
                  <c:v>2167.2606897106043</c:v>
                </c:pt>
                <c:pt idx="2">
                  <c:v>2100.5486022202335</c:v>
                </c:pt>
                <c:pt idx="3">
                  <c:v>2252.9027142973659</c:v>
                </c:pt>
                <c:pt idx="4">
                  <c:v>1989.6126747994645</c:v>
                </c:pt>
                <c:pt idx="5">
                  <c:v>1811.382575191288</c:v>
                </c:pt>
                <c:pt idx="6">
                  <c:v>2000</c:v>
                </c:pt>
              </c:numCache>
            </c:numRef>
          </c:yVal>
        </c:ser>
        <c:axId val="77176192"/>
        <c:axId val="64676608"/>
      </c:scatterChart>
      <c:valAx>
        <c:axId val="77176192"/>
        <c:scaling>
          <c:orientation val="minMax"/>
          <c:max val="1700"/>
          <c:min val="900"/>
        </c:scaling>
        <c:axPos val="b"/>
        <c:majorGridlines/>
        <c:numFmt formatCode="General" sourceLinked="1"/>
        <c:tickLblPos val="nextTo"/>
        <c:crossAx val="64676608"/>
        <c:crosses val="autoZero"/>
        <c:crossBetween val="midCat"/>
      </c:valAx>
      <c:valAx>
        <c:axId val="64676608"/>
        <c:scaling>
          <c:orientation val="minMax"/>
          <c:max val="2300"/>
          <c:min val="1750"/>
        </c:scaling>
        <c:axPos val="l"/>
        <c:majorGridlines/>
        <c:numFmt formatCode="General" sourceLinked="1"/>
        <c:tickLblPos val="nextTo"/>
        <c:crossAx val="77176192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517072</xdr:colOff>
      <xdr:row>12</xdr:row>
      <xdr:rowOff>79555</xdr:rowOff>
    </xdr:from>
    <xdr:to>
      <xdr:col>14</xdr:col>
      <xdr:colOff>1953479</xdr:colOff>
      <xdr:row>30</xdr:row>
      <xdr:rowOff>12806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="70" zoomScaleNormal="70" workbookViewId="0">
      <selection activeCell="E22" sqref="E22"/>
    </sheetView>
  </sheetViews>
  <sheetFormatPr defaultRowHeight="18"/>
  <cols>
    <col min="1" max="1" width="13.1796875" bestFit="1" customWidth="1"/>
    <col min="2" max="2" width="9.26953125" customWidth="1"/>
    <col min="3" max="3" width="13.36328125" bestFit="1" customWidth="1"/>
    <col min="4" max="4" width="8.54296875" customWidth="1"/>
    <col min="5" max="5" width="8.26953125" bestFit="1" customWidth="1"/>
    <col min="6" max="6" width="7.81640625" bestFit="1" customWidth="1"/>
    <col min="7" max="7" width="12" bestFit="1" customWidth="1"/>
    <col min="8" max="8" width="13.81640625" bestFit="1" customWidth="1"/>
    <col min="9" max="9" width="6.6328125" bestFit="1" customWidth="1"/>
    <col min="10" max="10" width="6.08984375" bestFit="1" customWidth="1"/>
    <col min="11" max="11" width="13.26953125" bestFit="1" customWidth="1"/>
    <col min="12" max="12" width="14.453125" bestFit="1" customWidth="1"/>
    <col min="15" max="15" width="32.6328125" bestFit="1" customWidth="1"/>
  </cols>
  <sheetData>
    <row r="1" spans="1:15">
      <c r="A1" s="5" t="s">
        <v>14</v>
      </c>
      <c r="B1" s="5" t="s">
        <v>15</v>
      </c>
      <c r="C1" s="5" t="s">
        <v>16</v>
      </c>
      <c r="D1" s="5" t="s">
        <v>17</v>
      </c>
      <c r="E1" s="5" t="s">
        <v>18</v>
      </c>
      <c r="F1" s="5" t="s">
        <v>19</v>
      </c>
      <c r="G1" s="5" t="s">
        <v>20</v>
      </c>
      <c r="H1" s="5" t="s">
        <v>21</v>
      </c>
      <c r="I1" s="5" t="s">
        <v>22</v>
      </c>
      <c r="J1" s="5" t="s">
        <v>23</v>
      </c>
      <c r="K1" s="5" t="s">
        <v>24</v>
      </c>
      <c r="L1" s="5" t="s">
        <v>25</v>
      </c>
      <c r="M1" s="5" t="s">
        <v>26</v>
      </c>
      <c r="N1" s="5" t="s">
        <v>27</v>
      </c>
      <c r="O1" s="18" t="s">
        <v>45</v>
      </c>
    </row>
    <row r="2" spans="1:15">
      <c r="A2" s="2" t="s">
        <v>0</v>
      </c>
      <c r="B2" s="2" t="s">
        <v>1</v>
      </c>
      <c r="C2" s="2" t="s">
        <v>2</v>
      </c>
      <c r="D2" s="2" t="s">
        <v>13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32</v>
      </c>
    </row>
    <row r="3" spans="1:15">
      <c r="A3" s="17">
        <v>1</v>
      </c>
      <c r="B3" s="3"/>
      <c r="C3" s="1"/>
      <c r="D3" s="1"/>
      <c r="E3" s="1"/>
      <c r="F3" s="3"/>
      <c r="G3" s="1"/>
      <c r="H3" s="1"/>
      <c r="I3" s="1"/>
      <c r="J3" s="1"/>
      <c r="K3" s="1"/>
      <c r="L3" s="1"/>
      <c r="M3" s="4">
        <v>1000</v>
      </c>
      <c r="N3" s="4">
        <v>2000</v>
      </c>
      <c r="O3" s="15" t="str">
        <f t="shared" ref="O3:O9" si="0">CONCATENATE(X,",",Y)</f>
        <v>1000,2000</v>
      </c>
    </row>
    <row r="4" spans="1:15">
      <c r="A4" s="17">
        <v>2</v>
      </c>
      <c r="B4" s="3">
        <v>270.24110000000002</v>
      </c>
      <c r="C4" s="10">
        <f t="shared" ref="C4:C9" si="1">B4+$B$20</f>
        <v>270.2448333333333</v>
      </c>
      <c r="D4" s="1">
        <f t="shared" ref="D4:D9" si="2">Ac-200</f>
        <v>70.244833333333304</v>
      </c>
      <c r="E4" s="2">
        <v>49.443199999999997</v>
      </c>
      <c r="F4" s="3">
        <v>234.495</v>
      </c>
      <c r="G4" s="11">
        <f t="shared" ref="G4:G9" si="3">L*SIN(G*PI()/200)</f>
        <v>164.3564484782128</v>
      </c>
      <c r="H4" s="11">
        <f t="shared" ref="H4:H9" si="4">L*COS(G*PI()/200)</f>
        <v>167.25687689487862</v>
      </c>
      <c r="I4" s="1">
        <f t="shared" ref="I4:I9" si="5">-SUM(DX)*L/SUM(L)</f>
        <v>-1.2495219189163145E-2</v>
      </c>
      <c r="J4" s="1">
        <f t="shared" ref="J4:J9" si="6">-SUM(DY)*L/SUM(L)</f>
        <v>3.8128157258089765E-3</v>
      </c>
      <c r="K4" s="1">
        <f t="shared" ref="K4:K9" si="7">DX+Cx</f>
        <v>164.34395325902364</v>
      </c>
      <c r="L4" s="1">
        <f t="shared" ref="L4:L9" si="8">DY+CY</f>
        <v>167.26068971060442</v>
      </c>
      <c r="M4" s="1">
        <f t="shared" ref="M4:M9" si="9">M3+DXC</f>
        <v>1164.3439532590237</v>
      </c>
      <c r="N4" s="1">
        <f t="shared" ref="N4:N9" si="10">N3+DYC</f>
        <v>2167.2606897106043</v>
      </c>
      <c r="O4" s="15" t="str">
        <f t="shared" si="0"/>
        <v>1164.34395325902,2167.2606897106</v>
      </c>
    </row>
    <row r="5" spans="1:15">
      <c r="A5" s="17">
        <v>3</v>
      </c>
      <c r="B5" s="3">
        <v>130.33000000000001</v>
      </c>
      <c r="C5" s="10">
        <f t="shared" si="1"/>
        <v>130.33373333333333</v>
      </c>
      <c r="D5" s="1">
        <f t="shared" si="2"/>
        <v>-69.666266666666672</v>
      </c>
      <c r="E5" s="10">
        <f t="shared" ref="E5:E10" si="11">E4+D4</f>
        <v>119.68803333333329</v>
      </c>
      <c r="F5" s="3">
        <v>219.20500000000001</v>
      </c>
      <c r="G5" s="11">
        <f t="shared" si="3"/>
        <v>208.80578019741398</v>
      </c>
      <c r="H5" s="11">
        <f t="shared" si="4"/>
        <v>-66.715651695454866</v>
      </c>
      <c r="I5" s="1">
        <f t="shared" si="5"/>
        <v>-1.1680481555515074E-2</v>
      </c>
      <c r="J5" s="1">
        <f t="shared" si="6"/>
        <v>3.5642050840144E-3</v>
      </c>
      <c r="K5" s="1">
        <f t="shared" si="7"/>
        <v>208.79409971585847</v>
      </c>
      <c r="L5" s="1">
        <f t="shared" si="8"/>
        <v>-66.712087490370848</v>
      </c>
      <c r="M5" s="1">
        <f t="shared" si="9"/>
        <v>1373.1380529748822</v>
      </c>
      <c r="N5" s="1">
        <f t="shared" si="10"/>
        <v>2100.5486022202335</v>
      </c>
      <c r="O5" s="15" t="str">
        <f t="shared" si="0"/>
        <v>1373.13805297488,2100.54860222023</v>
      </c>
    </row>
    <row r="6" spans="1:15">
      <c r="A6" s="17">
        <v>4</v>
      </c>
      <c r="B6" s="3">
        <v>324.00020000000001</v>
      </c>
      <c r="C6" s="10">
        <f t="shared" si="1"/>
        <v>324.00393333333329</v>
      </c>
      <c r="D6" s="1">
        <f t="shared" si="2"/>
        <v>124.00393333333329</v>
      </c>
      <c r="E6" s="10">
        <f t="shared" si="11"/>
        <v>50.021766666666622</v>
      </c>
      <c r="F6" s="3">
        <v>215.53</v>
      </c>
      <c r="G6" s="11">
        <f t="shared" si="3"/>
        <v>152.45482365561702</v>
      </c>
      <c r="H6" s="11">
        <f t="shared" si="4"/>
        <v>152.35060762640467</v>
      </c>
      <c r="I6" s="1">
        <f t="shared" si="5"/>
        <v>-1.1484656780913592E-2</v>
      </c>
      <c r="J6" s="1">
        <f t="shared" si="6"/>
        <v>3.5044507276641664E-3</v>
      </c>
      <c r="K6" s="1">
        <f t="shared" si="7"/>
        <v>152.44333899883611</v>
      </c>
      <c r="L6" s="1">
        <f t="shared" si="8"/>
        <v>152.35411207713233</v>
      </c>
      <c r="M6" s="1">
        <f t="shared" si="9"/>
        <v>1525.5813919737184</v>
      </c>
      <c r="N6" s="1">
        <f t="shared" si="10"/>
        <v>2252.9027142973659</v>
      </c>
      <c r="O6" s="15" t="str">
        <f t="shared" si="0"/>
        <v>1525.58139197372,2252.90271429737</v>
      </c>
    </row>
    <row r="7" spans="1:15">
      <c r="A7" s="17">
        <v>5</v>
      </c>
      <c r="B7" s="3">
        <v>292.8775</v>
      </c>
      <c r="C7" s="10">
        <f t="shared" si="1"/>
        <v>292.88123333333328</v>
      </c>
      <c r="D7" s="1">
        <f t="shared" si="2"/>
        <v>92.881233333333284</v>
      </c>
      <c r="E7" s="10">
        <f t="shared" si="11"/>
        <v>174.02569999999992</v>
      </c>
      <c r="F7" s="3">
        <v>286.83999999999997</v>
      </c>
      <c r="G7" s="11">
        <f t="shared" si="3"/>
        <v>113.81161956174894</v>
      </c>
      <c r="H7" s="11">
        <f t="shared" si="4"/>
        <v>-263.29470342703763</v>
      </c>
      <c r="I7" s="1">
        <f t="shared" si="5"/>
        <v>-1.5284456692976636E-2</v>
      </c>
      <c r="J7" s="1">
        <f t="shared" si="6"/>
        <v>4.6639291361907365E-3</v>
      </c>
      <c r="K7" s="1">
        <f t="shared" si="7"/>
        <v>113.79633510505596</v>
      </c>
      <c r="L7" s="1">
        <f t="shared" si="8"/>
        <v>-263.29003949790143</v>
      </c>
      <c r="M7" s="1">
        <f t="shared" si="9"/>
        <v>1639.3777270787743</v>
      </c>
      <c r="N7" s="1">
        <f t="shared" si="10"/>
        <v>1989.6126747994645</v>
      </c>
      <c r="O7" s="15" t="str">
        <f t="shared" si="0"/>
        <v>1639.37772707877,1989.61267479946</v>
      </c>
    </row>
    <row r="8" spans="1:15">
      <c r="A8" s="17">
        <v>6</v>
      </c>
      <c r="B8" s="3">
        <v>266.31900000000002</v>
      </c>
      <c r="C8" s="10">
        <f t="shared" si="1"/>
        <v>266.3227333333333</v>
      </c>
      <c r="D8" s="1">
        <f t="shared" si="2"/>
        <v>66.322733333333304</v>
      </c>
      <c r="E8" s="10">
        <f t="shared" si="11"/>
        <v>266.9069333333332</v>
      </c>
      <c r="F8" s="3">
        <v>358.82</v>
      </c>
      <c r="G8" s="11">
        <f t="shared" si="3"/>
        <v>-311.42213194205141</v>
      </c>
      <c r="H8" s="11">
        <f t="shared" si="4"/>
        <v>-178.2359339097128</v>
      </c>
      <c r="I8" s="1">
        <f t="shared" si="5"/>
        <v>-1.9119957992518047E-2</v>
      </c>
      <c r="J8" s="1">
        <f t="shared" si="6"/>
        <v>5.8343015362151722E-3</v>
      </c>
      <c r="K8" s="1">
        <f t="shared" si="7"/>
        <v>-311.44125190004394</v>
      </c>
      <c r="L8" s="1">
        <f t="shared" si="8"/>
        <v>-178.23009960817657</v>
      </c>
      <c r="M8" s="1">
        <f t="shared" si="9"/>
        <v>1327.9364751787305</v>
      </c>
      <c r="N8" s="1">
        <f t="shared" si="10"/>
        <v>1811.382575191288</v>
      </c>
      <c r="O8" s="15" t="str">
        <f t="shared" si="0"/>
        <v>1327.93647517873,1811.38257519129</v>
      </c>
    </row>
    <row r="9" spans="1:15">
      <c r="A9" s="17">
        <v>1</v>
      </c>
      <c r="B9" s="3">
        <v>316.20979999999997</v>
      </c>
      <c r="C9" s="10">
        <f t="shared" si="1"/>
        <v>316.21353333333326</v>
      </c>
      <c r="D9" s="1">
        <f t="shared" si="2"/>
        <v>116.21353333333326</v>
      </c>
      <c r="E9" s="10">
        <f t="shared" si="11"/>
        <v>333.2296666666665</v>
      </c>
      <c r="F9" s="3">
        <v>378.29</v>
      </c>
      <c r="G9" s="11">
        <f t="shared" si="3"/>
        <v>-327.91631774907472</v>
      </c>
      <c r="H9" s="11">
        <f t="shared" si="4"/>
        <v>188.6112739310349</v>
      </c>
      <c r="I9" s="1">
        <f t="shared" si="5"/>
        <v>-2.0157429655508759E-2</v>
      </c>
      <c r="J9" s="1">
        <f t="shared" si="6"/>
        <v>6.1508776772053889E-3</v>
      </c>
      <c r="K9" s="1">
        <f t="shared" si="7"/>
        <v>-327.93647517873023</v>
      </c>
      <c r="L9" s="1">
        <f t="shared" si="8"/>
        <v>188.61742480871212</v>
      </c>
      <c r="M9" s="12">
        <f t="shared" si="9"/>
        <v>1000.0000000000002</v>
      </c>
      <c r="N9" s="12">
        <f t="shared" si="10"/>
        <v>2000</v>
      </c>
      <c r="O9" s="15" t="str">
        <f t="shared" si="0"/>
        <v>1000,2000</v>
      </c>
    </row>
    <row r="10" spans="1:15">
      <c r="E10" s="2">
        <f t="shared" si="11"/>
        <v>449.44319999999976</v>
      </c>
    </row>
    <row r="11" spans="1:15">
      <c r="A11" s="1" t="s">
        <v>28</v>
      </c>
      <c r="B11" s="7">
        <f>SUM(B4:B9)</f>
        <v>1599.9776000000002</v>
      </c>
      <c r="C11" s="10">
        <f>SUM(C4:C9)</f>
        <v>1599.9999999999998</v>
      </c>
      <c r="F11">
        <f>SUM(L)</f>
        <v>1693.1799999999998</v>
      </c>
      <c r="G11" s="13">
        <f>SUM(DX)</f>
        <v>9.0222201866595242E-2</v>
      </c>
      <c r="H11" s="13">
        <f>SUM(DY)</f>
        <v>-2.7530579887098838E-2</v>
      </c>
      <c r="I11" s="14">
        <f>SUM(Cx)</f>
        <v>-9.0222201866595256E-2</v>
      </c>
      <c r="J11" s="14">
        <f>SUM(CY)</f>
        <v>2.7530579887098838E-2</v>
      </c>
      <c r="K11" s="12">
        <f>SUM(DXC)</f>
        <v>0</v>
      </c>
      <c r="L11" s="12">
        <f>SUM(DYC)</f>
        <v>0</v>
      </c>
    </row>
    <row r="13" spans="1:15">
      <c r="A13" s="6" t="s">
        <v>29</v>
      </c>
      <c r="B13" s="8">
        <f>B11-(COUNT(B4:B9)+2)*200</f>
        <v>-2.2399999999834108E-2</v>
      </c>
      <c r="C13" s="16" t="s">
        <v>33</v>
      </c>
    </row>
    <row r="14" spans="1:15">
      <c r="D14" s="3" t="str">
        <f>IF(ABS(B15)&gt;=ABS(B13),"OK","error")</f>
        <v>OK</v>
      </c>
      <c r="F14" s="6" t="s">
        <v>38</v>
      </c>
      <c r="G14" s="9">
        <f>SQRT(G11^2+H11^2)</f>
        <v>9.4329096988026939E-2</v>
      </c>
      <c r="H14" s="12" t="s">
        <v>43</v>
      </c>
    </row>
    <row r="15" spans="1:15">
      <c r="A15" s="6" t="s">
        <v>30</v>
      </c>
      <c r="B15" s="8">
        <f>2.5*0.004*SQRT(COUNT(B4:B9)/1)</f>
        <v>2.4494897427831779E-2</v>
      </c>
      <c r="C15" s="16" t="s">
        <v>34</v>
      </c>
      <c r="I15" s="3" t="str">
        <f>IF(G14&lt;=G16,"OK","ERROR")</f>
        <v>OK</v>
      </c>
    </row>
    <row r="16" spans="1:15">
      <c r="F16" s="6" t="s">
        <v>39</v>
      </c>
      <c r="G16" s="9">
        <f>2.5*B18*PI()/200*F11*SQRT(6/3)</f>
        <v>0.37613002666154915</v>
      </c>
      <c r="H16" s="16" t="s">
        <v>42</v>
      </c>
    </row>
    <row r="17" spans="1:9">
      <c r="A17" s="3" t="s">
        <v>41</v>
      </c>
      <c r="B17" s="3">
        <v>1</v>
      </c>
      <c r="C17" s="16" t="s">
        <v>36</v>
      </c>
    </row>
    <row r="18" spans="1:9">
      <c r="A18" s="3" t="s">
        <v>40</v>
      </c>
      <c r="B18" s="3">
        <v>4.0000000000000001E-3</v>
      </c>
      <c r="C18" s="16" t="s">
        <v>37</v>
      </c>
      <c r="F18" s="6" t="s">
        <v>46</v>
      </c>
      <c r="G18" s="19">
        <f>F11/G14</f>
        <v>17949.710683808549</v>
      </c>
      <c r="H18" s="14" t="s">
        <v>44</v>
      </c>
      <c r="I18" s="3" t="str">
        <f>IF(G18&gt;=5000,"OK","ERROR")</f>
        <v>OK</v>
      </c>
    </row>
    <row r="20" spans="1:9">
      <c r="A20" s="6" t="s">
        <v>31</v>
      </c>
      <c r="B20" s="8">
        <f>-B13/COUNT(B4:B9)</f>
        <v>3.7333333333056848E-3</v>
      </c>
      <c r="C20" s="16" t="s">
        <v>35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Sheet1</vt:lpstr>
      <vt:lpstr>Sheet2</vt:lpstr>
      <vt:lpstr>Sheet3</vt:lpstr>
      <vt:lpstr>A</vt:lpstr>
      <vt:lpstr>Ac</vt:lpstr>
      <vt:lpstr>Cx</vt:lpstr>
      <vt:lpstr>CY</vt:lpstr>
      <vt:lpstr>DEF</vt:lpstr>
      <vt:lpstr>DX</vt:lpstr>
      <vt:lpstr>DXC</vt:lpstr>
      <vt:lpstr>DY</vt:lpstr>
      <vt:lpstr>DYC</vt:lpstr>
      <vt:lpstr>G</vt:lpstr>
      <vt:lpstr>L</vt:lpstr>
      <vt:lpstr>X</vt:lpstr>
      <vt:lpstr>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mehdi</cp:lastModifiedBy>
  <dcterms:created xsi:type="dcterms:W3CDTF">2021-04-24T03:27:09Z</dcterms:created>
  <dcterms:modified xsi:type="dcterms:W3CDTF">2021-05-01T05:08:20Z</dcterms:modified>
</cp:coreProperties>
</file>